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_Temp\2024\"/>
    </mc:Choice>
  </mc:AlternateContent>
  <xr:revisionPtr revIDLastSave="0" documentId="8_{E5C57FD9-D40D-45E6-A363-1DCC55E909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eregning" sheetId="1" r:id="rId1"/>
  </sheets>
  <definedNames>
    <definedName name="Afdragstid">Beregning!$G$15:$G$19</definedName>
    <definedName name="Rentesats">Beregning!$G$22</definedName>
    <definedName name="Terminer">Beregning!$G$25</definedName>
    <definedName name="Udbetaling">Beregning!$G$28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5" i="1" s="1"/>
  <c r="E15" i="1" l="1"/>
  <c r="G5" i="1" l="1"/>
  <c r="E6" i="1" l="1"/>
  <c r="E9" i="1" s="1"/>
  <c r="C16" i="1"/>
  <c r="E16" i="1" s="1"/>
  <c r="B16" i="1"/>
  <c r="D16" i="1" l="1"/>
  <c r="C17" i="1"/>
  <c r="E17" i="1" s="1"/>
  <c r="B17" i="1"/>
  <c r="D17" i="1" l="1"/>
  <c r="C18" i="1"/>
  <c r="B18" i="1"/>
  <c r="D18" i="1" l="1"/>
  <c r="E18" i="1"/>
  <c r="B19" i="1" s="1"/>
  <c r="C19" i="1" l="1"/>
  <c r="D19" i="1" s="1"/>
  <c r="E19" i="1" l="1"/>
  <c r="C20" i="1" l="1"/>
  <c r="E20" i="1" s="1"/>
  <c r="B20" i="1"/>
  <c r="D20" i="1" l="1"/>
  <c r="B21" i="1"/>
  <c r="C21" i="1"/>
  <c r="D21" i="1" l="1"/>
  <c r="E21" i="1"/>
  <c r="B22" i="1" s="1"/>
  <c r="C22" i="1" l="1"/>
  <c r="E22" i="1" s="1"/>
  <c r="C23" i="1" s="1"/>
  <c r="E23" i="1" s="1"/>
  <c r="B23" i="1" l="1"/>
  <c r="D23" i="1" s="1"/>
  <c r="D22" i="1"/>
  <c r="C24" i="1"/>
  <c r="B24" i="1"/>
  <c r="D24" i="1" l="1"/>
  <c r="E24" i="1"/>
  <c r="B25" i="1" l="1"/>
  <c r="C25" i="1"/>
  <c r="E25" i="1" s="1"/>
  <c r="D25" i="1" l="1"/>
  <c r="C26" i="1"/>
  <c r="E26" i="1" s="1"/>
  <c r="B26" i="1"/>
  <c r="C27" i="1" l="1"/>
  <c r="E27" i="1" s="1"/>
  <c r="B27" i="1"/>
  <c r="D26" i="1"/>
  <c r="D27" i="1" l="1"/>
  <c r="B28" i="1"/>
  <c r="C28" i="1"/>
  <c r="E28" i="1" s="1"/>
  <c r="D28" i="1" l="1"/>
  <c r="B29" i="1"/>
  <c r="C29" i="1"/>
  <c r="D29" i="1" l="1"/>
  <c r="E29" i="1"/>
  <c r="C30" i="1" l="1"/>
  <c r="E30" i="1" s="1"/>
  <c r="B30" i="1"/>
  <c r="C31" i="1" l="1"/>
  <c r="E31" i="1" s="1"/>
  <c r="B31" i="1"/>
  <c r="D30" i="1"/>
  <c r="B32" i="1" l="1"/>
  <c r="C32" i="1"/>
  <c r="E32" i="1" s="1"/>
  <c r="D31" i="1"/>
  <c r="D32" i="1" l="1"/>
  <c r="B33" i="1"/>
  <c r="C33" i="1"/>
  <c r="E33" i="1" s="1"/>
  <c r="D33" i="1" l="1"/>
  <c r="B34" i="1"/>
  <c r="C34" i="1"/>
  <c r="E34" i="1" s="1"/>
  <c r="D34" i="1" l="1"/>
  <c r="C35" i="1"/>
  <c r="E35" i="1" s="1"/>
  <c r="B35" i="1"/>
  <c r="D35" i="1" l="1"/>
  <c r="C36" i="1"/>
  <c r="E36" i="1" s="1"/>
  <c r="B36" i="1"/>
  <c r="D36" i="1" l="1"/>
  <c r="B37" i="1"/>
  <c r="C37" i="1"/>
  <c r="E37" i="1" s="1"/>
  <c r="D37" i="1" l="1"/>
  <c r="C38" i="1"/>
  <c r="E38" i="1" s="1"/>
  <c r="B38" i="1"/>
  <c r="B39" i="1" l="1"/>
  <c r="C39" i="1"/>
  <c r="E39" i="1" s="1"/>
  <c r="D38" i="1"/>
  <c r="D39" i="1" l="1"/>
  <c r="B40" i="1"/>
  <c r="C40" i="1"/>
  <c r="E40" i="1" s="1"/>
  <c r="C41" i="1" l="1"/>
  <c r="E41" i="1" s="1"/>
  <c r="B41" i="1"/>
  <c r="D40" i="1"/>
  <c r="C42" i="1" l="1"/>
  <c r="E42" i="1" s="1"/>
  <c r="B42" i="1"/>
  <c r="D41" i="1"/>
  <c r="C43" i="1" l="1"/>
  <c r="E43" i="1" s="1"/>
  <c r="B43" i="1"/>
  <c r="D42" i="1"/>
  <c r="D43" i="1" l="1"/>
  <c r="D45" i="1" s="1"/>
  <c r="D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oh</author>
    <author>Lars Fuglbjerg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Vælg afdragstid 3-7 år. Der kan maksimalt lånes over 7 år. Meget brugte maksimalt 3 år.</t>
        </r>
      </text>
    </comment>
    <comment ref="B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Vælg mellem 20% eller 25% af købssummen i udbetaling</t>
        </r>
      </text>
    </comment>
  </commentList>
</comments>
</file>

<file path=xl/sharedStrings.xml><?xml version="1.0" encoding="utf-8"?>
<sst xmlns="http://schemas.openxmlformats.org/spreadsheetml/2006/main" count="49" uniqueCount="49">
  <si>
    <t>Indtastninger:</t>
  </si>
  <si>
    <t>Købssum:</t>
  </si>
  <si>
    <t>Omkostninger:</t>
  </si>
  <si>
    <t>Afdragstid år:</t>
  </si>
  <si>
    <t>Provision:</t>
  </si>
  <si>
    <t>Rentesats:</t>
  </si>
  <si>
    <t>Udbetaling:</t>
  </si>
  <si>
    <t>Terminer pr. år:</t>
  </si>
  <si>
    <t>Moms:</t>
  </si>
  <si>
    <t>Afdragsoversigt:</t>
  </si>
  <si>
    <t>Rente</t>
  </si>
  <si>
    <t>Afdrag</t>
  </si>
  <si>
    <t>Ydelse</t>
  </si>
  <si>
    <t>Restgæld</t>
  </si>
  <si>
    <t>Lån:</t>
  </si>
  <si>
    <t>1. termin</t>
  </si>
  <si>
    <t>2. termin</t>
  </si>
  <si>
    <t>3. termin</t>
  </si>
  <si>
    <t>4. termin</t>
  </si>
  <si>
    <t>5. termin</t>
  </si>
  <si>
    <t>6. termin</t>
  </si>
  <si>
    <t>7. termin</t>
  </si>
  <si>
    <t>8. termin</t>
  </si>
  <si>
    <t>9. termin</t>
  </si>
  <si>
    <t>10. termin</t>
  </si>
  <si>
    <t>11. termin</t>
  </si>
  <si>
    <t>12. termin</t>
  </si>
  <si>
    <t>13. termin</t>
  </si>
  <si>
    <t>14. termin</t>
  </si>
  <si>
    <t>15. termin</t>
  </si>
  <si>
    <t>16. termin</t>
  </si>
  <si>
    <t>17. termin</t>
  </si>
  <si>
    <t>18. termin</t>
  </si>
  <si>
    <t>19. termin</t>
  </si>
  <si>
    <t>20. termin</t>
  </si>
  <si>
    <t>21. termin</t>
  </si>
  <si>
    <t>22. termin</t>
  </si>
  <si>
    <t>23. termin</t>
  </si>
  <si>
    <t>24. termin</t>
  </si>
  <si>
    <t>Samlet betaling incl. provision:</t>
  </si>
  <si>
    <t>Samlede omkostninger incl. provision:</t>
  </si>
  <si>
    <t>25. termin</t>
  </si>
  <si>
    <t>26. termin</t>
  </si>
  <si>
    <t>27. termin</t>
  </si>
  <si>
    <t>28. termin</t>
  </si>
  <si>
    <t>Udbetaling %:</t>
  </si>
  <si>
    <t>Betaling ved underskrift:</t>
  </si>
  <si>
    <t>Værdi af maskine givet i bytte</t>
  </si>
  <si>
    <t>Oversigt over kontraktforløb i Vejle Amts Indkøbsforening: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</si>
</sst>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7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3" xfId="0" applyFont="1" applyBorder="1"/>
    <xf numFmtId="3" fontId="0" fillId="2" borderId="4" xfId="0" applyNumberFormat="1" applyFont="1" applyFill="1" applyBorder="1" applyProtection="1">
      <protection locked="0"/>
    </xf>
    <xf numFmtId="0" fontId="0" fillId="0" borderId="5" xfId="0" applyFont="1" applyBorder="1"/>
    <xf numFmtId="4" fontId="0" fillId="0" borderId="6" xfId="0" applyNumberFormat="1" applyFont="1" applyBorder="1"/>
    <xf numFmtId="0" fontId="0" fillId="2" borderId="6" xfId="0" applyFont="1" applyFill="1" applyBorder="1" applyProtection="1">
      <protection locked="0"/>
    </xf>
    <xf numFmtId="4" fontId="0" fillId="0" borderId="6" xfId="0" applyNumberFormat="1" applyFont="1" applyFill="1" applyBorder="1"/>
    <xf numFmtId="0" fontId="0" fillId="0" borderId="9" xfId="0" applyFont="1" applyBorder="1"/>
    <xf numFmtId="0" fontId="0" fillId="0" borderId="7" xfId="0" applyFont="1" applyBorder="1"/>
    <xf numFmtId="0" fontId="0" fillId="0" borderId="10" xfId="0" applyFont="1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4" fontId="0" fillId="0" borderId="12" xfId="0" applyNumberFormat="1" applyFont="1" applyBorder="1"/>
    <xf numFmtId="2" fontId="0" fillId="0" borderId="13" xfId="0" applyNumberFormat="1" applyFont="1" applyBorder="1"/>
    <xf numFmtId="4" fontId="0" fillId="0" borderId="13" xfId="0" applyNumberFormat="1" applyFont="1" applyBorder="1"/>
    <xf numFmtId="2" fontId="0" fillId="0" borderId="14" xfId="0" applyNumberFormat="1" applyFont="1" applyBorder="1"/>
    <xf numFmtId="4" fontId="0" fillId="0" borderId="14" xfId="0" applyNumberFormat="1" applyFont="1" applyBorder="1"/>
    <xf numFmtId="4" fontId="0" fillId="0" borderId="8" xfId="0" applyNumberFormat="1" applyFont="1" applyBorder="1"/>
    <xf numFmtId="0" fontId="8" fillId="0" borderId="0" xfId="0" applyFont="1"/>
    <xf numFmtId="0" fontId="8" fillId="0" borderId="4" xfId="0" applyFont="1" applyBorder="1"/>
    <xf numFmtId="0" fontId="8" fillId="0" borderId="9" xfId="0" applyFont="1" applyBorder="1"/>
    <xf numFmtId="0" fontId="10" fillId="0" borderId="1" xfId="0" applyFont="1" applyBorder="1"/>
    <xf numFmtId="0" fontId="11" fillId="0" borderId="2" xfId="0" applyFont="1" applyBorder="1"/>
    <xf numFmtId="0" fontId="11" fillId="0" borderId="0" xfId="0" applyFont="1"/>
    <xf numFmtId="0" fontId="7" fillId="0" borderId="3" xfId="0" applyFont="1" applyBorder="1"/>
    <xf numFmtId="0" fontId="12" fillId="0" borderId="0" xfId="0" applyFont="1"/>
    <xf numFmtId="0" fontId="0" fillId="0" borderId="5" xfId="0" applyFont="1" applyFill="1" applyBorder="1" applyAlignment="1">
      <alignment wrapText="1"/>
    </xf>
    <xf numFmtId="3" fontId="0" fillId="2" borderId="6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>
      <alignment wrapText="1"/>
    </xf>
    <xf numFmtId="4" fontId="9" fillId="0" borderId="6" xfId="0" applyNumberFormat="1" applyFont="1" applyBorder="1" applyAlignment="1"/>
    <xf numFmtId="4" fontId="0" fillId="0" borderId="9" xfId="0" applyNumberFormat="1" applyFont="1" applyBorder="1"/>
    <xf numFmtId="4" fontId="0" fillId="0" borderId="10" xfId="0" applyNumberFormat="1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3" fontId="0" fillId="2" borderId="6" xfId="0" applyNumberFormat="1" applyFont="1" applyFill="1" applyBorder="1" applyAlignment="1" applyProtection="1">
      <alignment horizontal="right" vertical="center"/>
      <protection locked="0"/>
    </xf>
    <xf numFmtId="3" fontId="0" fillId="2" borderId="8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B4" sqref="B4"/>
    </sheetView>
  </sheetViews>
  <sheetFormatPr defaultRowHeight="15" x14ac:dyDescent="0.25"/>
  <cols>
    <col min="1" max="1" width="20.42578125" customWidth="1"/>
    <col min="2" max="2" width="13.42578125" customWidth="1"/>
    <col min="3" max="3" width="15.28515625" customWidth="1"/>
    <col min="4" max="4" width="17.85546875" bestFit="1" customWidth="1"/>
    <col min="5" max="5" width="13.42578125" customWidth="1"/>
    <col min="7" max="7" width="1.140625" customWidth="1"/>
  </cols>
  <sheetData>
    <row r="1" spans="1:7" ht="22.5" x14ac:dyDescent="0.35">
      <c r="A1" s="29" t="s">
        <v>48</v>
      </c>
      <c r="B1" s="22"/>
      <c r="C1" s="22"/>
      <c r="D1" s="22"/>
      <c r="E1" s="22"/>
    </row>
    <row r="2" spans="1:7" ht="18.75" thickBot="1" x14ac:dyDescent="0.3">
      <c r="A2" s="1"/>
      <c r="B2" s="22"/>
      <c r="C2" s="22"/>
      <c r="D2" s="22"/>
      <c r="E2" s="22"/>
    </row>
    <row r="3" spans="1:7" ht="19.5" thickBot="1" x14ac:dyDescent="0.35">
      <c r="A3" s="25" t="s">
        <v>0</v>
      </c>
      <c r="B3" s="26"/>
      <c r="C3" s="27"/>
      <c r="D3" s="28" t="s">
        <v>2</v>
      </c>
      <c r="E3" s="23"/>
      <c r="G3" s="3"/>
    </row>
    <row r="4" spans="1:7" x14ac:dyDescent="0.25">
      <c r="A4" s="5" t="s">
        <v>1</v>
      </c>
      <c r="B4" s="6">
        <v>150000</v>
      </c>
      <c r="C4" s="4"/>
      <c r="D4" s="7" t="s">
        <v>4</v>
      </c>
      <c r="E4" s="8">
        <v>2000</v>
      </c>
      <c r="G4">
        <v>1</v>
      </c>
    </row>
    <row r="5" spans="1:7" x14ac:dyDescent="0.25">
      <c r="A5" s="7" t="s">
        <v>3</v>
      </c>
      <c r="B5" s="9">
        <v>5</v>
      </c>
      <c r="C5" s="4"/>
      <c r="D5" s="7" t="s">
        <v>6</v>
      </c>
      <c r="E5" s="10">
        <f>IF((G6&lt;1),0,G6)</f>
        <v>12500</v>
      </c>
      <c r="G5">
        <f>B4*G4/100</f>
        <v>1500</v>
      </c>
    </row>
    <row r="6" spans="1:7" ht="15.75" thickBot="1" x14ac:dyDescent="0.3">
      <c r="A6" s="7" t="s">
        <v>5</v>
      </c>
      <c r="B6" s="9">
        <v>4</v>
      </c>
      <c r="C6" s="4"/>
      <c r="D6" s="12" t="s">
        <v>8</v>
      </c>
      <c r="E6" s="21">
        <f>(B4*0.25)+(E4*0.25)-(B9*0.25)</f>
        <v>31750</v>
      </c>
      <c r="G6">
        <f>(B4*(B8/100))-B9</f>
        <v>12500</v>
      </c>
    </row>
    <row r="7" spans="1:7" ht="15" customHeight="1" x14ac:dyDescent="0.25">
      <c r="A7" s="7" t="s">
        <v>7</v>
      </c>
      <c r="B7" s="9">
        <v>4</v>
      </c>
      <c r="C7" s="4"/>
      <c r="D7" s="32"/>
      <c r="E7" s="33"/>
    </row>
    <row r="8" spans="1:7" ht="16.5" customHeight="1" x14ac:dyDescent="0.25">
      <c r="A8" s="30" t="s">
        <v>45</v>
      </c>
      <c r="B8" s="31">
        <v>25</v>
      </c>
      <c r="C8" s="4"/>
      <c r="D8" s="32"/>
      <c r="E8" s="33"/>
    </row>
    <row r="9" spans="1:7" ht="16.5" customHeight="1" x14ac:dyDescent="0.25">
      <c r="A9" s="38" t="s">
        <v>47</v>
      </c>
      <c r="B9" s="40">
        <v>25000</v>
      </c>
      <c r="C9" s="4"/>
      <c r="D9" s="42" t="s">
        <v>46</v>
      </c>
      <c r="E9" s="44">
        <f>SUM(E4:E6)</f>
        <v>46250</v>
      </c>
    </row>
    <row r="10" spans="1:7" ht="16.5" customHeight="1" thickBot="1" x14ac:dyDescent="0.3">
      <c r="A10" s="39"/>
      <c r="B10" s="41"/>
      <c r="C10" s="4"/>
      <c r="D10" s="43"/>
      <c r="E10" s="45"/>
    </row>
    <row r="11" spans="1:7" x14ac:dyDescent="0.25">
      <c r="A11" s="22"/>
      <c r="B11" s="22"/>
      <c r="C11" s="22"/>
      <c r="D11" s="22"/>
      <c r="E11" s="22"/>
    </row>
    <row r="12" spans="1:7" ht="15.75" thickBot="1" x14ac:dyDescent="0.3">
      <c r="A12" s="22"/>
      <c r="B12" s="22"/>
      <c r="C12" s="22"/>
      <c r="D12" s="22"/>
      <c r="E12" s="22"/>
    </row>
    <row r="13" spans="1:7" ht="19.5" thickBot="1" x14ac:dyDescent="0.35">
      <c r="A13" s="28" t="s">
        <v>9</v>
      </c>
      <c r="B13" s="24"/>
      <c r="C13" s="24"/>
      <c r="D13" s="24"/>
      <c r="E13" s="23"/>
    </row>
    <row r="14" spans="1:7" ht="15.75" thickBot="1" x14ac:dyDescent="0.3">
      <c r="A14" s="12"/>
      <c r="B14" s="14" t="s">
        <v>10</v>
      </c>
      <c r="C14" s="14" t="s">
        <v>11</v>
      </c>
      <c r="D14" s="14" t="s">
        <v>12</v>
      </c>
      <c r="E14" s="14" t="s">
        <v>13</v>
      </c>
    </row>
    <row r="15" spans="1:7" x14ac:dyDescent="0.25">
      <c r="A15" s="7" t="s">
        <v>14</v>
      </c>
      <c r="B15" s="15"/>
      <c r="C15" s="15"/>
      <c r="D15" s="15"/>
      <c r="E15" s="16">
        <f>B4-E5-B9</f>
        <v>112500</v>
      </c>
      <c r="G15" s="2">
        <v>3</v>
      </c>
    </row>
    <row r="16" spans="1:7" x14ac:dyDescent="0.25">
      <c r="A16" s="7" t="s">
        <v>15</v>
      </c>
      <c r="B16" s="17">
        <f t="shared" ref="B16:B43" si="0">IF((E15&lt;&gt;""),(E15*$B$6/100/$B$7),"")</f>
        <v>1125</v>
      </c>
      <c r="C16" s="18">
        <f t="shared" ref="C16:C43" si="1">IF((E15&gt;0),($E$15/(B$5*B$7)),0)</f>
        <v>5625</v>
      </c>
      <c r="D16" s="18">
        <f>IF((E15&gt;0),(C16+B16),"")</f>
        <v>6750</v>
      </c>
      <c r="E16" s="18">
        <f>IF((E15-C16)&gt;0,(E15-C16),0)</f>
        <v>106875</v>
      </c>
      <c r="G16" s="2">
        <v>4</v>
      </c>
    </row>
    <row r="17" spans="1:7" x14ac:dyDescent="0.25">
      <c r="A17" s="7" t="s">
        <v>16</v>
      </c>
      <c r="B17" s="17">
        <f t="shared" si="0"/>
        <v>1068.75</v>
      </c>
      <c r="C17" s="18">
        <f t="shared" si="1"/>
        <v>5625</v>
      </c>
      <c r="D17" s="18">
        <f t="shared" ref="D17:D38" si="2">IF((E16&gt;0),(C17+B17),"")</f>
        <v>6693.75</v>
      </c>
      <c r="E17" s="18">
        <f t="shared" ref="E17:E38" si="3">IF((E16-C17)&gt;0,(E16-C17),0)</f>
        <v>101250</v>
      </c>
      <c r="G17" s="2">
        <v>5</v>
      </c>
    </row>
    <row r="18" spans="1:7" x14ac:dyDescent="0.25">
      <c r="A18" s="7" t="s">
        <v>17</v>
      </c>
      <c r="B18" s="17">
        <f t="shared" si="0"/>
        <v>1012.5</v>
      </c>
      <c r="C18" s="18">
        <f t="shared" si="1"/>
        <v>5625</v>
      </c>
      <c r="D18" s="18">
        <f t="shared" si="2"/>
        <v>6637.5</v>
      </c>
      <c r="E18" s="18">
        <f t="shared" si="3"/>
        <v>95625</v>
      </c>
      <c r="G18" s="2">
        <v>6</v>
      </c>
    </row>
    <row r="19" spans="1:7" x14ac:dyDescent="0.25">
      <c r="A19" s="7" t="s">
        <v>18</v>
      </c>
      <c r="B19" s="17">
        <f t="shared" si="0"/>
        <v>956.25</v>
      </c>
      <c r="C19" s="18">
        <f t="shared" si="1"/>
        <v>5625</v>
      </c>
      <c r="D19" s="18">
        <f t="shared" si="2"/>
        <v>6581.25</v>
      </c>
      <c r="E19" s="18">
        <f t="shared" si="3"/>
        <v>90000</v>
      </c>
      <c r="G19" s="2">
        <v>7</v>
      </c>
    </row>
    <row r="20" spans="1:7" x14ac:dyDescent="0.25">
      <c r="A20" s="7" t="s">
        <v>19</v>
      </c>
      <c r="B20" s="17">
        <f t="shared" si="0"/>
        <v>900</v>
      </c>
      <c r="C20" s="18">
        <f t="shared" si="1"/>
        <v>5625</v>
      </c>
      <c r="D20" s="18">
        <f t="shared" si="2"/>
        <v>6525</v>
      </c>
      <c r="E20" s="18">
        <f t="shared" si="3"/>
        <v>84375</v>
      </c>
    </row>
    <row r="21" spans="1:7" x14ac:dyDescent="0.25">
      <c r="A21" s="7" t="s">
        <v>20</v>
      </c>
      <c r="B21" s="17">
        <f t="shared" si="0"/>
        <v>843.75</v>
      </c>
      <c r="C21" s="18">
        <f t="shared" si="1"/>
        <v>5625</v>
      </c>
      <c r="D21" s="18">
        <f t="shared" si="2"/>
        <v>6468.75</v>
      </c>
      <c r="E21" s="18">
        <f t="shared" si="3"/>
        <v>78750</v>
      </c>
      <c r="G21" s="3"/>
    </row>
    <row r="22" spans="1:7" x14ac:dyDescent="0.25">
      <c r="A22" s="7" t="s">
        <v>21</v>
      </c>
      <c r="B22" s="17">
        <f t="shared" si="0"/>
        <v>787.5</v>
      </c>
      <c r="C22" s="18">
        <f t="shared" si="1"/>
        <v>5625</v>
      </c>
      <c r="D22" s="18">
        <f t="shared" si="2"/>
        <v>6412.5</v>
      </c>
      <c r="E22" s="18">
        <f t="shared" si="3"/>
        <v>73125</v>
      </c>
      <c r="G22" s="2">
        <v>4</v>
      </c>
    </row>
    <row r="23" spans="1:7" x14ac:dyDescent="0.25">
      <c r="A23" s="7" t="s">
        <v>22</v>
      </c>
      <c r="B23" s="17">
        <f t="shared" si="0"/>
        <v>731.25</v>
      </c>
      <c r="C23" s="18">
        <f t="shared" si="1"/>
        <v>5625</v>
      </c>
      <c r="D23" s="18">
        <f t="shared" si="2"/>
        <v>6356.25</v>
      </c>
      <c r="E23" s="18">
        <f t="shared" si="3"/>
        <v>67500</v>
      </c>
    </row>
    <row r="24" spans="1:7" x14ac:dyDescent="0.25">
      <c r="A24" s="7" t="s">
        <v>23</v>
      </c>
      <c r="B24" s="17">
        <f t="shared" si="0"/>
        <v>675</v>
      </c>
      <c r="C24" s="18">
        <f t="shared" si="1"/>
        <v>5625</v>
      </c>
      <c r="D24" s="18">
        <f t="shared" si="2"/>
        <v>6300</v>
      </c>
      <c r="E24" s="18">
        <f t="shared" si="3"/>
        <v>61875</v>
      </c>
      <c r="G24" s="3"/>
    </row>
    <row r="25" spans="1:7" x14ac:dyDescent="0.25">
      <c r="A25" s="7" t="s">
        <v>24</v>
      </c>
      <c r="B25" s="17">
        <f t="shared" si="0"/>
        <v>618.75</v>
      </c>
      <c r="C25" s="18">
        <f t="shared" si="1"/>
        <v>5625</v>
      </c>
      <c r="D25" s="18">
        <f t="shared" si="2"/>
        <v>6243.75</v>
      </c>
      <c r="E25" s="18">
        <f t="shared" si="3"/>
        <v>56250</v>
      </c>
      <c r="G25" s="2">
        <v>4</v>
      </c>
    </row>
    <row r="26" spans="1:7" x14ac:dyDescent="0.25">
      <c r="A26" s="7" t="s">
        <v>25</v>
      </c>
      <c r="B26" s="17">
        <f t="shared" si="0"/>
        <v>562.5</v>
      </c>
      <c r="C26" s="18">
        <f t="shared" si="1"/>
        <v>5625</v>
      </c>
      <c r="D26" s="18">
        <f t="shared" si="2"/>
        <v>6187.5</v>
      </c>
      <c r="E26" s="18">
        <f t="shared" si="3"/>
        <v>50625</v>
      </c>
    </row>
    <row r="27" spans="1:7" x14ac:dyDescent="0.25">
      <c r="A27" s="7" t="s">
        <v>26</v>
      </c>
      <c r="B27" s="17">
        <f t="shared" si="0"/>
        <v>506.25</v>
      </c>
      <c r="C27" s="18">
        <f t="shared" si="1"/>
        <v>5625</v>
      </c>
      <c r="D27" s="18">
        <f t="shared" si="2"/>
        <v>6131.25</v>
      </c>
      <c r="E27" s="18">
        <f t="shared" si="3"/>
        <v>45000</v>
      </c>
      <c r="G27" s="3"/>
    </row>
    <row r="28" spans="1:7" x14ac:dyDescent="0.25">
      <c r="A28" s="7" t="s">
        <v>27</v>
      </c>
      <c r="B28" s="17">
        <f t="shared" si="0"/>
        <v>450</v>
      </c>
      <c r="C28" s="18">
        <f t="shared" si="1"/>
        <v>5625</v>
      </c>
      <c r="D28" s="18">
        <f t="shared" si="2"/>
        <v>6075</v>
      </c>
      <c r="E28" s="18">
        <f t="shared" si="3"/>
        <v>39375</v>
      </c>
      <c r="G28" s="2">
        <v>25</v>
      </c>
    </row>
    <row r="29" spans="1:7" x14ac:dyDescent="0.25">
      <c r="A29" s="7" t="s">
        <v>28</v>
      </c>
      <c r="B29" s="17">
        <f t="shared" si="0"/>
        <v>393.75</v>
      </c>
      <c r="C29" s="18">
        <f t="shared" si="1"/>
        <v>5625</v>
      </c>
      <c r="D29" s="18">
        <f t="shared" si="2"/>
        <v>6018.75</v>
      </c>
      <c r="E29" s="18">
        <f t="shared" si="3"/>
        <v>33750</v>
      </c>
      <c r="G29" s="2"/>
    </row>
    <row r="30" spans="1:7" x14ac:dyDescent="0.25">
      <c r="A30" s="7" t="s">
        <v>29</v>
      </c>
      <c r="B30" s="17">
        <f t="shared" si="0"/>
        <v>337.5</v>
      </c>
      <c r="C30" s="18">
        <f t="shared" si="1"/>
        <v>5625</v>
      </c>
      <c r="D30" s="18">
        <f t="shared" si="2"/>
        <v>5962.5</v>
      </c>
      <c r="E30" s="18">
        <f t="shared" si="3"/>
        <v>28125</v>
      </c>
    </row>
    <row r="31" spans="1:7" x14ac:dyDescent="0.25">
      <c r="A31" s="7" t="s">
        <v>30</v>
      </c>
      <c r="B31" s="17">
        <f t="shared" si="0"/>
        <v>281.25</v>
      </c>
      <c r="C31" s="18">
        <f t="shared" si="1"/>
        <v>5625</v>
      </c>
      <c r="D31" s="18">
        <f t="shared" si="2"/>
        <v>5906.25</v>
      </c>
      <c r="E31" s="18">
        <f t="shared" si="3"/>
        <v>22500</v>
      </c>
    </row>
    <row r="32" spans="1:7" x14ac:dyDescent="0.25">
      <c r="A32" s="7" t="s">
        <v>31</v>
      </c>
      <c r="B32" s="17">
        <f t="shared" si="0"/>
        <v>225</v>
      </c>
      <c r="C32" s="18">
        <f t="shared" si="1"/>
        <v>5625</v>
      </c>
      <c r="D32" s="18">
        <f t="shared" si="2"/>
        <v>5850</v>
      </c>
      <c r="E32" s="18">
        <f t="shared" si="3"/>
        <v>16875</v>
      </c>
    </row>
    <row r="33" spans="1:5" x14ac:dyDescent="0.25">
      <c r="A33" s="7" t="s">
        <v>32</v>
      </c>
      <c r="B33" s="17">
        <f t="shared" si="0"/>
        <v>168.75</v>
      </c>
      <c r="C33" s="18">
        <f t="shared" si="1"/>
        <v>5625</v>
      </c>
      <c r="D33" s="18">
        <f t="shared" si="2"/>
        <v>5793.75</v>
      </c>
      <c r="E33" s="18">
        <f t="shared" si="3"/>
        <v>11250</v>
      </c>
    </row>
    <row r="34" spans="1:5" x14ac:dyDescent="0.25">
      <c r="A34" s="7" t="s">
        <v>33</v>
      </c>
      <c r="B34" s="17">
        <f t="shared" si="0"/>
        <v>112.5</v>
      </c>
      <c r="C34" s="18">
        <f t="shared" si="1"/>
        <v>5625</v>
      </c>
      <c r="D34" s="18">
        <f t="shared" si="2"/>
        <v>5737.5</v>
      </c>
      <c r="E34" s="18">
        <f t="shared" si="3"/>
        <v>5625</v>
      </c>
    </row>
    <row r="35" spans="1:5" x14ac:dyDescent="0.25">
      <c r="A35" s="7" t="s">
        <v>34</v>
      </c>
      <c r="B35" s="17">
        <f t="shared" si="0"/>
        <v>56.25</v>
      </c>
      <c r="C35" s="18">
        <f t="shared" si="1"/>
        <v>5625</v>
      </c>
      <c r="D35" s="18">
        <f t="shared" si="2"/>
        <v>5681.25</v>
      </c>
      <c r="E35" s="18">
        <f t="shared" si="3"/>
        <v>0</v>
      </c>
    </row>
    <row r="36" spans="1:5" x14ac:dyDescent="0.25">
      <c r="A36" s="7" t="s">
        <v>35</v>
      </c>
      <c r="B36" s="17">
        <f t="shared" si="0"/>
        <v>0</v>
      </c>
      <c r="C36" s="18">
        <f t="shared" si="1"/>
        <v>0</v>
      </c>
      <c r="D36" s="18" t="str">
        <f t="shared" si="2"/>
        <v/>
      </c>
      <c r="E36" s="18">
        <f t="shared" si="3"/>
        <v>0</v>
      </c>
    </row>
    <row r="37" spans="1:5" x14ac:dyDescent="0.25">
      <c r="A37" s="7" t="s">
        <v>36</v>
      </c>
      <c r="B37" s="17">
        <f t="shared" si="0"/>
        <v>0</v>
      </c>
      <c r="C37" s="18">
        <f t="shared" si="1"/>
        <v>0</v>
      </c>
      <c r="D37" s="18" t="str">
        <f t="shared" si="2"/>
        <v/>
      </c>
      <c r="E37" s="18">
        <f t="shared" si="3"/>
        <v>0</v>
      </c>
    </row>
    <row r="38" spans="1:5" x14ac:dyDescent="0.25">
      <c r="A38" s="7" t="s">
        <v>37</v>
      </c>
      <c r="B38" s="17">
        <f t="shared" si="0"/>
        <v>0</v>
      </c>
      <c r="C38" s="18">
        <f t="shared" si="1"/>
        <v>0</v>
      </c>
      <c r="D38" s="18" t="str">
        <f t="shared" si="2"/>
        <v/>
      </c>
      <c r="E38" s="18">
        <f t="shared" si="3"/>
        <v>0</v>
      </c>
    </row>
    <row r="39" spans="1:5" x14ac:dyDescent="0.25">
      <c r="A39" s="7" t="s">
        <v>38</v>
      </c>
      <c r="B39" s="17">
        <f t="shared" si="0"/>
        <v>0</v>
      </c>
      <c r="C39" s="18">
        <f t="shared" si="1"/>
        <v>0</v>
      </c>
      <c r="D39" s="18" t="str">
        <f t="shared" ref="D39:D42" si="4">IF((E38&gt;0),(C39+B39),"")</f>
        <v/>
      </c>
      <c r="E39" s="18">
        <f t="shared" ref="E39:E42" si="5">IF((E38-C39)&gt;0,(E38-C39),0)</f>
        <v>0</v>
      </c>
    </row>
    <row r="40" spans="1:5" x14ac:dyDescent="0.25">
      <c r="A40" s="7" t="s">
        <v>41</v>
      </c>
      <c r="B40" s="17">
        <f t="shared" si="0"/>
        <v>0</v>
      </c>
      <c r="C40" s="18">
        <f t="shared" si="1"/>
        <v>0</v>
      </c>
      <c r="D40" s="18" t="str">
        <f t="shared" si="4"/>
        <v/>
      </c>
      <c r="E40" s="18">
        <f t="shared" si="5"/>
        <v>0</v>
      </c>
    </row>
    <row r="41" spans="1:5" x14ac:dyDescent="0.25">
      <c r="A41" s="7" t="s">
        <v>42</v>
      </c>
      <c r="B41" s="17">
        <f t="shared" si="0"/>
        <v>0</v>
      </c>
      <c r="C41" s="18">
        <f t="shared" si="1"/>
        <v>0</v>
      </c>
      <c r="D41" s="18" t="str">
        <f t="shared" si="4"/>
        <v/>
      </c>
      <c r="E41" s="18">
        <f t="shared" si="5"/>
        <v>0</v>
      </c>
    </row>
    <row r="42" spans="1:5" x14ac:dyDescent="0.25">
      <c r="A42" s="7" t="s">
        <v>43</v>
      </c>
      <c r="B42" s="17">
        <f t="shared" si="0"/>
        <v>0</v>
      </c>
      <c r="C42" s="18">
        <f t="shared" si="1"/>
        <v>0</v>
      </c>
      <c r="D42" s="18" t="str">
        <f t="shared" si="4"/>
        <v/>
      </c>
      <c r="E42" s="18">
        <f t="shared" si="5"/>
        <v>0</v>
      </c>
    </row>
    <row r="43" spans="1:5" ht="15.75" thickBot="1" x14ac:dyDescent="0.3">
      <c r="A43" s="12" t="s">
        <v>44</v>
      </c>
      <c r="B43" s="19">
        <f t="shared" si="0"/>
        <v>0</v>
      </c>
      <c r="C43" s="20">
        <f t="shared" si="1"/>
        <v>0</v>
      </c>
      <c r="D43" s="20" t="str">
        <f>IF((E42&gt;0),(C43+B43),"")</f>
        <v/>
      </c>
      <c r="E43" s="20">
        <f>IF((E42-C43)&gt;0,(E42-C43),0)</f>
        <v>0</v>
      </c>
    </row>
    <row r="44" spans="1:5" ht="15.75" thickBot="1" x14ac:dyDescent="0.3">
      <c r="A44" s="4"/>
      <c r="B44" s="4"/>
      <c r="C44" s="4"/>
      <c r="D44" s="4"/>
      <c r="E44" s="4"/>
    </row>
    <row r="45" spans="1:5" x14ac:dyDescent="0.25">
      <c r="A45" s="5" t="s">
        <v>39</v>
      </c>
      <c r="B45" s="11"/>
      <c r="C45" s="11"/>
      <c r="D45" s="34">
        <f>SUM(D16:D44)+E4</f>
        <v>126312.5</v>
      </c>
      <c r="E45" s="36"/>
    </row>
    <row r="46" spans="1:5" ht="15.75" thickBot="1" x14ac:dyDescent="0.3">
      <c r="A46" s="12" t="s">
        <v>40</v>
      </c>
      <c r="B46" s="13"/>
      <c r="C46" s="13"/>
      <c r="D46" s="35">
        <f>D45-E15</f>
        <v>13812.5</v>
      </c>
      <c r="E46" s="37"/>
    </row>
  </sheetData>
  <sheetProtection sheet="1" objects="1" scenarios="1"/>
  <mergeCells count="4">
    <mergeCell ref="A9:A10"/>
    <mergeCell ref="B9:B10"/>
    <mergeCell ref="D9:D10"/>
    <mergeCell ref="E9:E10"/>
  </mergeCells>
  <dataValidations count="4">
    <dataValidation type="list" allowBlank="1" showInputMessage="1" showErrorMessage="1" sqref="B5" xr:uid="{00000000-0002-0000-0000-000000000000}">
      <formula1>Afdragstid</formula1>
    </dataValidation>
    <dataValidation type="list" allowBlank="1" showInputMessage="1" showErrorMessage="1" sqref="B8" xr:uid="{00000000-0002-0000-0000-000001000000}">
      <formula1>Udbetaling</formula1>
    </dataValidation>
    <dataValidation type="list" allowBlank="1" showInputMessage="1" showErrorMessage="1" sqref="B7" xr:uid="{00000000-0002-0000-0000-000002000000}">
      <formula1>Terminer</formula1>
    </dataValidation>
    <dataValidation type="list" allowBlank="1" showInputMessage="1" showErrorMessage="1" sqref="B6" xr:uid="{00000000-0002-0000-0000-000003000000}">
      <formula1>Rentesats</formula1>
    </dataValidation>
  </dataValidations>
  <pageMargins left="0.7" right="0.7" top="0.75" bottom="0.75" header="0.3" footer="0.3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eaab3455-1e10-432c-8df2-efddc1604710}" enabled="1" method="Privileged" siteId="{28708dbe-2cec-43b8-9aac-df95d39b7b6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Beregning</vt:lpstr>
      <vt:lpstr>Afdragstid</vt:lpstr>
      <vt:lpstr>Rentesats</vt:lpstr>
      <vt:lpstr>Terminer</vt:lpstr>
      <vt:lpstr>Udbetaling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Fuglbjerg</dc:creator>
  <cp:lastModifiedBy>Lars Fuglbjerg</cp:lastModifiedBy>
  <dcterms:created xsi:type="dcterms:W3CDTF">2017-03-10T10:07:44Z</dcterms:created>
  <dcterms:modified xsi:type="dcterms:W3CDTF">2024-12-16T08:39:30Z</dcterms:modified>
</cp:coreProperties>
</file>